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'Foaie1'!$A$1:$L$34</definedName>
  </definedNames>
  <calcPr fullCalcOnLoad="1"/>
</workbook>
</file>

<file path=xl/sharedStrings.xml><?xml version="1.0" encoding="utf-8"?>
<sst xmlns="http://schemas.openxmlformats.org/spreadsheetml/2006/main" count="43" uniqueCount="43">
  <si>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</si>
  <si>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</si>
  <si>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</si>
  <si>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</si>
  <si>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</si>
  <si>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</si>
  <si>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</si>
  <si>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</si>
  <si>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</si>
  <si>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</si>
  <si>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</si>
  <si>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</si>
  <si>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</si>
  <si>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</si>
  <si>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</si>
  <si>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</si>
  <si>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</si>
  <si>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</si>
  <si>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</si>
  <si>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</si>
  <si>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</si>
  <si>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</si>
  <si>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</si>
  <si>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</si>
  <si>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</si>
  <si>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</si>
  <si>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</si>
  <si>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</si>
  <si>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</si>
  <si>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</si>
  <si>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</si>
  <si>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</si>
  <si>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PROCEDURI/APARATURA/ORA (a)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</si>
  <si>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</si>
  <si>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</si>
  <si>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</si>
  <si>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</si>
  <si>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</si>
  <si>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6 LUNI IN MOD EGAL</t>
  </si>
  <si>
    <t>TOTAL VALOARE CONTRACT PENTRU PERIOADA IULIE-DEC 2020</t>
  </si>
  <si>
    <t>ANEXA 1</t>
  </si>
  <si>
    <t>PENTRU FURNIZORII DE SERVICII MEDICALE DE MEDICINA FIZICA SI DE REABILITARE</t>
  </si>
  <si>
    <t xml:space="preserve">SITUATIA  PUNCTAJELOR ACTUALIZATA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</si>
</sst>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22">
      <selection activeCell="B34" sqref="B34"/>
    </sheetView>
  </sheetViews>
  <sheetFormatPr defaultColWidth="9.140625" defaultRowHeight="12.75"/>
  <cols>
    <col min="1" max="1" width="9.7109375" style="15" customWidth="1"/>
    <col min="2" max="2" width="49.28125" style="15" customWidth="1"/>
    <col min="3" max="3" width="13.7109375" style="15" customWidth="1"/>
    <col min="4" max="4" width="12.00390625" style="15" customWidth="1"/>
    <col min="5" max="5" width="10.421875" style="15" customWidth="1"/>
    <col min="6" max="6" width="9.421875" style="15" customWidth="1"/>
    <col min="7" max="7" width="14.140625" style="15" customWidth="1"/>
    <col min="8" max="8" width="13.00390625" style="15" customWidth="1"/>
    <col min="9" max="9" width="13.421875" style="15" customWidth="1"/>
    <col min="10" max="10" width="11.28125" style="15" customWidth="1"/>
    <col min="11" max="11" width="14.7109375" style="15" customWidth="1"/>
    <col min="12" max="12" width="14.8515625" style="15" customWidth="1"/>
    <col min="13" max="13" width="14.57421875" style="15" hidden="1" customWidth="1"/>
    <col min="14" max="14" width="12.7109375" style="15" hidden="1" customWidth="1"/>
    <col min="15" max="16384" width="9.140625" style="15" customWidth="1"/>
  </cols>
  <sheetData>
    <row r="1" spans="3:13" s="4" customFormat="1" ht="12.75">
      <c r="C1" s="12"/>
      <c r="D1" s="12"/>
      <c r="E1" s="12"/>
      <c r="G1" s="12"/>
      <c r="H1" s="12"/>
      <c r="I1" s="12"/>
      <c r="J1" s="12"/>
      <c r="K1" s="12"/>
      <c r="L1" s="12"/>
      <c r="M1" s="12"/>
    </row>
    <row r="2" spans="1:11" s="4" customFormat="1" ht="18">
      <c r="A2" s="12"/>
      <c r="D2" s="22"/>
      <c r="E2" s="22"/>
      <c r="F2" s="23" t="s">
        <v>40</v>
      </c>
      <c r="G2" s="22"/>
      <c r="I2" s="22"/>
      <c r="J2" s="22"/>
      <c r="K2" s="22"/>
    </row>
    <row r="3" spans="1:11" s="4" customFormat="1" ht="18">
      <c r="A3" s="12"/>
      <c r="B3" s="13"/>
      <c r="C3" s="13" t="s">
        <v>42</v>
      </c>
      <c r="E3" s="24"/>
      <c r="F3" s="24"/>
      <c r="G3" s="22"/>
      <c r="H3" s="22"/>
      <c r="I3" s="24"/>
      <c r="J3" s="24"/>
      <c r="K3" s="22"/>
    </row>
    <row r="4" spans="1:11" s="4" customFormat="1" ht="18">
      <c r="A4" s="12"/>
      <c r="B4" s="13"/>
      <c r="C4" s="23" t="s">
        <v>41</v>
      </c>
      <c r="E4" s="22"/>
      <c r="F4" s="22"/>
      <c r="G4" s="22"/>
      <c r="H4" s="22"/>
      <c r="I4" s="24"/>
      <c r="J4" s="24"/>
      <c r="K4" s="22"/>
    </row>
    <row r="5" spans="1:13" s="4" customFormat="1" ht="18">
      <c r="A5" s="12"/>
      <c r="C5" s="13"/>
      <c r="M5" s="17"/>
    </row>
    <row r="6" spans="1:14" s="4" customFormat="1" ht="87.75" customHeight="1">
      <c r="A6" s="16" t="s">
        <v>6</v>
      </c>
      <c r="B6" s="2" t="s">
        <v>0</v>
      </c>
      <c r="C6" s="2" t="s">
        <v>8</v>
      </c>
      <c r="D6" s="2" t="s">
        <v>32</v>
      </c>
      <c r="E6" s="2" t="s">
        <v>33</v>
      </c>
      <c r="F6" s="2" t="s">
        <v>11</v>
      </c>
      <c r="G6" s="2" t="s">
        <v>31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0" t="s">
        <v>39</v>
      </c>
      <c r="N6" s="19" t="s">
        <v>38</v>
      </c>
    </row>
    <row r="7" spans="1:15" ht="53.25" customHeight="1">
      <c r="A7" s="2">
        <v>1</v>
      </c>
      <c r="B7" s="1" t="s">
        <v>34</v>
      </c>
      <c r="C7" s="1">
        <v>160</v>
      </c>
      <c r="D7" s="1">
        <f>39+16</f>
        <v>55</v>
      </c>
      <c r="E7" s="1">
        <v>22.5</v>
      </c>
      <c r="F7" s="14">
        <f aca="true" t="shared" si="0" ref="F7:F18">E7/D7</f>
        <v>0.4090909090909091</v>
      </c>
      <c r="G7" s="14">
        <f>F7*C7</f>
        <v>65.45454545454545</v>
      </c>
      <c r="H7" s="1">
        <v>60</v>
      </c>
      <c r="I7" s="1">
        <v>0</v>
      </c>
      <c r="J7" s="14">
        <f>G7+H7</f>
        <v>125.45454545454545</v>
      </c>
      <c r="K7" s="1">
        <v>52.5</v>
      </c>
      <c r="L7" s="14">
        <f>J7+K7</f>
        <v>177.95454545454544</v>
      </c>
      <c r="M7" s="14" t="e">
        <f>#REF!+#REF!</f>
        <v>#REF!</v>
      </c>
      <c r="N7" s="14" t="e">
        <f>#REF!/6</f>
        <v>#REF!</v>
      </c>
      <c r="O7" s="21"/>
    </row>
    <row r="8" spans="1:15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4">
        <f t="shared" si="0"/>
        <v>1.09375</v>
      </c>
      <c r="G8" s="14">
        <f>C8</f>
        <v>179</v>
      </c>
      <c r="H8" s="1">
        <v>60</v>
      </c>
      <c r="I8" s="1">
        <v>0</v>
      </c>
      <c r="J8" s="14">
        <f aca="true" t="shared" si="1" ref="J8:J14">G8+H8+I8</f>
        <v>239</v>
      </c>
      <c r="K8" s="1">
        <f>125+3.59</f>
        <v>128.59</v>
      </c>
      <c r="L8" s="14">
        <f aca="true" t="shared" si="2" ref="L8:L31">J8+K8</f>
        <v>367.59000000000003</v>
      </c>
      <c r="M8" s="14" t="e">
        <f>#REF!+#REF!</f>
        <v>#REF!</v>
      </c>
      <c r="N8" s="14" t="e">
        <f>#REF!/6</f>
        <v>#REF!</v>
      </c>
      <c r="O8" s="21"/>
    </row>
    <row r="9" spans="1:15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4">
        <f t="shared" si="0"/>
        <v>1.0256410256410255</v>
      </c>
      <c r="G9" s="14">
        <f>C9</f>
        <v>135</v>
      </c>
      <c r="H9" s="1">
        <v>40</v>
      </c>
      <c r="I9" s="1">
        <v>0</v>
      </c>
      <c r="J9" s="14">
        <f t="shared" si="1"/>
        <v>175</v>
      </c>
      <c r="K9" s="1">
        <f>63+2</f>
        <v>65</v>
      </c>
      <c r="L9" s="14">
        <f t="shared" si="2"/>
        <v>240</v>
      </c>
      <c r="M9" s="14" t="e">
        <f>#REF!+#REF!</f>
        <v>#REF!</v>
      </c>
      <c r="N9" s="14" t="e">
        <f>#REF!/6</f>
        <v>#REF!</v>
      </c>
      <c r="O9" s="21"/>
    </row>
    <row r="10" spans="1:15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</f>
        <v>42</v>
      </c>
      <c r="F10" s="14">
        <f t="shared" si="0"/>
        <v>0.9333333333333333</v>
      </c>
      <c r="G10" s="14">
        <f>C10*F10</f>
        <v>112</v>
      </c>
      <c r="H10" s="1">
        <v>60</v>
      </c>
      <c r="I10" s="1">
        <v>16</v>
      </c>
      <c r="J10" s="14">
        <f t="shared" si="1"/>
        <v>188</v>
      </c>
      <c r="K10" s="1">
        <f>80+2+15-10+10-10</f>
        <v>87</v>
      </c>
      <c r="L10" s="14">
        <f t="shared" si="2"/>
        <v>275</v>
      </c>
      <c r="M10" s="14" t="e">
        <f>#REF!+#REF!</f>
        <v>#REF!</v>
      </c>
      <c r="N10" s="14" t="e">
        <f>#REF!/6</f>
        <v>#REF!</v>
      </c>
      <c r="O10" s="21"/>
    </row>
    <row r="11" spans="1:15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4">
        <f t="shared" si="0"/>
        <v>0.8333333333333334</v>
      </c>
      <c r="G11" s="14">
        <f>F11*C11</f>
        <v>50</v>
      </c>
      <c r="H11" s="1">
        <v>60</v>
      </c>
      <c r="I11" s="1">
        <v>0</v>
      </c>
      <c r="J11" s="14">
        <f t="shared" si="1"/>
        <v>110</v>
      </c>
      <c r="K11" s="1">
        <f>45+2</f>
        <v>47</v>
      </c>
      <c r="L11" s="14">
        <f t="shared" si="2"/>
        <v>157</v>
      </c>
      <c r="M11" s="14" t="e">
        <f>#REF!+#REF!</f>
        <v>#REF!</v>
      </c>
      <c r="N11" s="14" t="e">
        <f>#REF!/6</f>
        <v>#REF!</v>
      </c>
      <c r="O11" s="21"/>
    </row>
    <row r="12" spans="1:15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4">
        <f t="shared" si="0"/>
        <v>1.0344827586206897</v>
      </c>
      <c r="G12" s="14">
        <f>C12</f>
        <v>175</v>
      </c>
      <c r="H12" s="1">
        <v>60</v>
      </c>
      <c r="I12" s="1">
        <v>0</v>
      </c>
      <c r="J12" s="14">
        <f>G12+H12+I12</f>
        <v>235</v>
      </c>
      <c r="K12" s="1">
        <f>88+2+15+18</f>
        <v>123</v>
      </c>
      <c r="L12" s="14">
        <f>J12+K12</f>
        <v>358</v>
      </c>
      <c r="M12" s="14" t="e">
        <f>#REF!+#REF!</f>
        <v>#REF!</v>
      </c>
      <c r="N12" s="14" t="e">
        <f>#REF!/6</f>
        <v>#REF!</v>
      </c>
      <c r="O12" s="21"/>
    </row>
    <row r="13" spans="1:15" s="18" customFormat="1" ht="30.75" customHeight="1">
      <c r="A13" s="2">
        <v>7</v>
      </c>
      <c r="B13" s="1" t="s">
        <v>2</v>
      </c>
      <c r="C13" s="1">
        <f>70-4-4-2+20</f>
        <v>80</v>
      </c>
      <c r="D13" s="1">
        <f>41-8-5-2+8</f>
        <v>34</v>
      </c>
      <c r="E13" s="1">
        <f>50-5</f>
        <v>45</v>
      </c>
      <c r="F13" s="14">
        <f t="shared" si="0"/>
        <v>1.3235294117647058</v>
      </c>
      <c r="G13" s="14">
        <f>C13</f>
        <v>80</v>
      </c>
      <c r="H13" s="1">
        <v>40</v>
      </c>
      <c r="I13" s="1">
        <v>0</v>
      </c>
      <c r="J13" s="14">
        <f t="shared" si="1"/>
        <v>120</v>
      </c>
      <c r="K13" s="1">
        <f>97.5+2-15</f>
        <v>84.5</v>
      </c>
      <c r="L13" s="14">
        <f t="shared" si="2"/>
        <v>204.5</v>
      </c>
      <c r="M13" s="14" t="e">
        <f>#REF!+#REF!</f>
        <v>#REF!</v>
      </c>
      <c r="N13" s="14" t="e">
        <f>#REF!/6</f>
        <v>#REF!</v>
      </c>
      <c r="O13" s="3"/>
    </row>
    <row r="14" spans="1:15" ht="42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f>67.5-10+7.5</f>
        <v>65</v>
      </c>
      <c r="F14" s="14">
        <f t="shared" si="0"/>
        <v>1</v>
      </c>
      <c r="G14" s="14">
        <f>F14*C14</f>
        <v>160</v>
      </c>
      <c r="H14" s="1">
        <v>40</v>
      </c>
      <c r="I14" s="1">
        <v>0</v>
      </c>
      <c r="J14" s="14">
        <f t="shared" si="1"/>
        <v>200</v>
      </c>
      <c r="K14" s="1">
        <f>98+2-10+15+2-10+2.5+22.5-15+7.5</f>
        <v>114.5</v>
      </c>
      <c r="L14" s="14">
        <f>J14+K14</f>
        <v>314.5</v>
      </c>
      <c r="M14" s="14" t="e">
        <f>#REF!+#REF!</f>
        <v>#REF!</v>
      </c>
      <c r="N14" s="14" t="e">
        <f>#REF!/6</f>
        <v>#REF!</v>
      </c>
      <c r="O14" s="3"/>
    </row>
    <row r="15" spans="1:15" ht="39.75" customHeight="1">
      <c r="A15" s="2">
        <v>9</v>
      </c>
      <c r="B15" s="1" t="s">
        <v>5</v>
      </c>
      <c r="C15" s="1">
        <f>77-4-2-2+20</f>
        <v>89</v>
      </c>
      <c r="D15" s="1">
        <f>33+8</f>
        <v>41</v>
      </c>
      <c r="E15" s="1">
        <v>40</v>
      </c>
      <c r="F15" s="14">
        <f t="shared" si="0"/>
        <v>0.975609756097561</v>
      </c>
      <c r="G15" s="14">
        <f>C15*0.98</f>
        <v>87.22</v>
      </c>
      <c r="H15" s="1">
        <v>40</v>
      </c>
      <c r="I15" s="1">
        <v>0</v>
      </c>
      <c r="J15" s="14">
        <f aca="true" t="shared" si="3" ref="J15:J25">G15+H15+I15</f>
        <v>127.22</v>
      </c>
      <c r="K15" s="1">
        <f>60+2+18+15+2.38</f>
        <v>97.38</v>
      </c>
      <c r="L15" s="14">
        <f t="shared" si="2"/>
        <v>224.6</v>
      </c>
      <c r="M15" s="14" t="e">
        <f>#REF!+#REF!</f>
        <v>#REF!</v>
      </c>
      <c r="N15" s="14" t="e">
        <f>#REF!/6</f>
        <v>#REF!</v>
      </c>
      <c r="O15" s="3"/>
    </row>
    <row r="16" spans="1:15" ht="39" customHeight="1">
      <c r="A16" s="2">
        <v>10</v>
      </c>
      <c r="B16" s="1" t="s">
        <v>17</v>
      </c>
      <c r="C16" s="1">
        <f>120-4</f>
        <v>116</v>
      </c>
      <c r="D16" s="1">
        <v>40</v>
      </c>
      <c r="E16" s="1">
        <f>30-10+5-5</f>
        <v>20</v>
      </c>
      <c r="F16" s="14">
        <f t="shared" si="0"/>
        <v>0.5</v>
      </c>
      <c r="G16" s="14">
        <f>F16*C16</f>
        <v>58</v>
      </c>
      <c r="H16" s="1">
        <v>40</v>
      </c>
      <c r="I16" s="1">
        <v>0</v>
      </c>
      <c r="J16" s="14">
        <f t="shared" si="3"/>
        <v>98</v>
      </c>
      <c r="K16" s="1">
        <f>69.5+2-15+5-9-7.5</f>
        <v>45</v>
      </c>
      <c r="L16" s="14">
        <f t="shared" si="2"/>
        <v>143</v>
      </c>
      <c r="M16" s="14" t="e">
        <f>#REF!+#REF!</f>
        <v>#REF!</v>
      </c>
      <c r="N16" s="14" t="e">
        <f>#REF!/6</f>
        <v>#REF!</v>
      </c>
      <c r="O16" s="3"/>
    </row>
    <row r="17" spans="1:15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4">
        <f t="shared" si="0"/>
        <v>1</v>
      </c>
      <c r="G17" s="14">
        <f>C17</f>
        <v>50</v>
      </c>
      <c r="H17" s="1">
        <v>40</v>
      </c>
      <c r="I17" s="1">
        <v>0</v>
      </c>
      <c r="J17" s="14">
        <f t="shared" si="3"/>
        <v>90</v>
      </c>
      <c r="K17" s="1">
        <v>47</v>
      </c>
      <c r="L17" s="14">
        <f>J17+K17</f>
        <v>137</v>
      </c>
      <c r="M17" s="14" t="e">
        <f>#REF!+#REF!</f>
        <v>#REF!</v>
      </c>
      <c r="N17" s="14" t="e">
        <f>#REF!/6</f>
        <v>#REF!</v>
      </c>
      <c r="O17" s="3"/>
    </row>
    <row r="18" spans="1:15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4">
        <f t="shared" si="0"/>
        <v>0.9</v>
      </c>
      <c r="G18" s="14">
        <f>F18*C18</f>
        <v>72</v>
      </c>
      <c r="H18" s="1">
        <v>60</v>
      </c>
      <c r="I18" s="1">
        <v>0</v>
      </c>
      <c r="J18" s="14">
        <f t="shared" si="3"/>
        <v>132</v>
      </c>
      <c r="K18" s="1">
        <f>50.5+2</f>
        <v>52.5</v>
      </c>
      <c r="L18" s="14">
        <f>J18+K18</f>
        <v>184.5</v>
      </c>
      <c r="M18" s="14" t="e">
        <f>#REF!+#REF!</f>
        <v>#REF!</v>
      </c>
      <c r="N18" s="14" t="e">
        <f>#REF!/6</f>
        <v>#REF!</v>
      </c>
      <c r="O18" s="3"/>
    </row>
    <row r="19" spans="1:15" ht="37.5" customHeight="1">
      <c r="A19" s="2">
        <v>13</v>
      </c>
      <c r="B19" s="1" t="s">
        <v>26</v>
      </c>
      <c r="C19" s="1">
        <f>105+15+10</f>
        <v>130</v>
      </c>
      <c r="D19" s="1">
        <v>35</v>
      </c>
      <c r="E19" s="1">
        <f>20+10</f>
        <v>30</v>
      </c>
      <c r="F19" s="14">
        <f>E19/D19</f>
        <v>0.8571428571428571</v>
      </c>
      <c r="G19" s="14">
        <f>C19*F19</f>
        <v>111.42857142857142</v>
      </c>
      <c r="H19" s="1">
        <v>40</v>
      </c>
      <c r="I19" s="1">
        <v>0</v>
      </c>
      <c r="J19" s="14">
        <f>G19+H19+I19</f>
        <v>151.42857142857142</v>
      </c>
      <c r="K19" s="1">
        <f>48+2+15</f>
        <v>65</v>
      </c>
      <c r="L19" s="14">
        <f>J19+K19</f>
        <v>216.42857142857142</v>
      </c>
      <c r="M19" s="14" t="e">
        <f>#REF!+#REF!</f>
        <v>#REF!</v>
      </c>
      <c r="N19" s="14" t="e">
        <f>#REF!/6</f>
        <v>#REF!</v>
      </c>
      <c r="O19" s="3"/>
    </row>
    <row r="20" spans="1:15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4">
        <f aca="true" t="shared" si="4" ref="F20:F31">E20/D20</f>
        <v>1.6666666666666667</v>
      </c>
      <c r="G20" s="14">
        <f>C20</f>
        <v>60</v>
      </c>
      <c r="H20" s="1">
        <v>40</v>
      </c>
      <c r="I20" s="1">
        <v>0</v>
      </c>
      <c r="J20" s="14">
        <f t="shared" si="3"/>
        <v>100</v>
      </c>
      <c r="K20" s="1">
        <f>70+2</f>
        <v>72</v>
      </c>
      <c r="L20" s="14">
        <f>J20+K20</f>
        <v>172</v>
      </c>
      <c r="M20" s="14" t="e">
        <f>#REF!+#REF!</f>
        <v>#REF!</v>
      </c>
      <c r="N20" s="14" t="e">
        <f>#REF!/6</f>
        <v>#REF!</v>
      </c>
      <c r="O20" s="3"/>
    </row>
    <row r="21" spans="1:15" ht="42.75" customHeight="1">
      <c r="A21" s="2">
        <v>15</v>
      </c>
      <c r="B21" s="1" t="s">
        <v>29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4">
        <f t="shared" si="4"/>
        <v>1.6417910447761195</v>
      </c>
      <c r="G21" s="14">
        <f>C21</f>
        <v>395</v>
      </c>
      <c r="H21" s="1">
        <v>40</v>
      </c>
      <c r="I21" s="1">
        <v>0</v>
      </c>
      <c r="J21" s="14">
        <f t="shared" si="3"/>
        <v>435</v>
      </c>
      <c r="K21" s="1">
        <f>330.72+4.06-10-40+20-20-10-0.56+9.71</f>
        <v>283.93</v>
      </c>
      <c r="L21" s="14">
        <f t="shared" si="2"/>
        <v>718.9300000000001</v>
      </c>
      <c r="M21" s="14" t="e">
        <f>#REF!+#REF!</f>
        <v>#REF!</v>
      </c>
      <c r="N21" s="14" t="e">
        <f>#REF!/6</f>
        <v>#REF!</v>
      </c>
      <c r="O21" s="3"/>
    </row>
    <row r="22" spans="1:15" s="18" customFormat="1" ht="35.25" customHeight="1">
      <c r="A22" s="2">
        <v>16</v>
      </c>
      <c r="B22" s="1" t="s">
        <v>3</v>
      </c>
      <c r="C22" s="1">
        <f>78-4</f>
        <v>74</v>
      </c>
      <c r="D22" s="1">
        <v>38</v>
      </c>
      <c r="E22" s="1">
        <f>60-10+10+2-10+30-20-10</f>
        <v>52</v>
      </c>
      <c r="F22" s="14">
        <f t="shared" si="4"/>
        <v>1.368421052631579</v>
      </c>
      <c r="G22" s="14">
        <f>C22</f>
        <v>74</v>
      </c>
      <c r="H22" s="1">
        <v>60</v>
      </c>
      <c r="I22" s="1">
        <v>40</v>
      </c>
      <c r="J22" s="14">
        <f t="shared" si="3"/>
        <v>174</v>
      </c>
      <c r="K22" s="1">
        <f>97-10</f>
        <v>87</v>
      </c>
      <c r="L22" s="14">
        <f t="shared" si="2"/>
        <v>261</v>
      </c>
      <c r="M22" s="14" t="e">
        <f>#REF!+#REF!</f>
        <v>#REF!</v>
      </c>
      <c r="N22" s="14" t="e">
        <f>#REF!/6</f>
        <v>#REF!</v>
      </c>
      <c r="O22" s="3"/>
    </row>
    <row r="23" spans="1:15" s="18" customFormat="1" ht="35.25" customHeight="1">
      <c r="A23" s="2">
        <v>17</v>
      </c>
      <c r="B23" s="1" t="s">
        <v>37</v>
      </c>
      <c r="C23" s="1">
        <v>90</v>
      </c>
      <c r="D23" s="1">
        <v>28</v>
      </c>
      <c r="E23" s="1">
        <v>25</v>
      </c>
      <c r="F23" s="14">
        <f t="shared" si="4"/>
        <v>0.8928571428571429</v>
      </c>
      <c r="G23" s="14">
        <f>F23*C23</f>
        <v>80.35714285714286</v>
      </c>
      <c r="H23" s="1">
        <v>40</v>
      </c>
      <c r="I23" s="1">
        <v>0</v>
      </c>
      <c r="J23" s="14">
        <f t="shared" si="3"/>
        <v>120.35714285714286</v>
      </c>
      <c r="K23" s="1">
        <v>55</v>
      </c>
      <c r="L23" s="14">
        <f t="shared" si="2"/>
        <v>175.35714285714286</v>
      </c>
      <c r="M23" s="14" t="e">
        <f>#REF!+#REF!</f>
        <v>#REF!</v>
      </c>
      <c r="N23" s="14" t="e">
        <f>#REF!/6</f>
        <v>#REF!</v>
      </c>
      <c r="O23" s="3"/>
    </row>
    <row r="24" spans="1:15" ht="44.25" customHeight="1">
      <c r="A24" s="2">
        <v>18</v>
      </c>
      <c r="B24" s="1" t="s">
        <v>4</v>
      </c>
      <c r="C24" s="1">
        <v>55</v>
      </c>
      <c r="D24" s="1">
        <v>20</v>
      </c>
      <c r="E24" s="1">
        <v>20</v>
      </c>
      <c r="F24" s="14">
        <f t="shared" si="4"/>
        <v>1</v>
      </c>
      <c r="G24" s="14">
        <f>F24*C24</f>
        <v>55</v>
      </c>
      <c r="H24" s="1">
        <v>40</v>
      </c>
      <c r="I24" s="1">
        <v>0</v>
      </c>
      <c r="J24" s="14">
        <f t="shared" si="3"/>
        <v>95</v>
      </c>
      <c r="K24" s="1">
        <f>45+2</f>
        <v>47</v>
      </c>
      <c r="L24" s="14">
        <f t="shared" si="2"/>
        <v>142</v>
      </c>
      <c r="M24" s="14" t="e">
        <f>#REF!+#REF!</f>
        <v>#REF!</v>
      </c>
      <c r="N24" s="14" t="e">
        <f>#REF!/6</f>
        <v>#REF!</v>
      </c>
      <c r="O24" s="3"/>
    </row>
    <row r="25" spans="1:15" ht="37.5" customHeight="1">
      <c r="A25" s="2">
        <v>19</v>
      </c>
      <c r="B25" s="1" t="s">
        <v>23</v>
      </c>
      <c r="C25" s="1">
        <f>261-4-2-2</f>
        <v>253</v>
      </c>
      <c r="D25" s="1">
        <v>115</v>
      </c>
      <c r="E25" s="1">
        <v>85</v>
      </c>
      <c r="F25" s="14">
        <f t="shared" si="4"/>
        <v>0.7391304347826086</v>
      </c>
      <c r="G25" s="14">
        <f>F25*C25</f>
        <v>187</v>
      </c>
      <c r="H25" s="1">
        <f>300-60</f>
        <v>240</v>
      </c>
      <c r="I25" s="1">
        <v>40</v>
      </c>
      <c r="J25" s="14">
        <f t="shared" si="3"/>
        <v>467</v>
      </c>
      <c r="K25" s="1">
        <v>157.38</v>
      </c>
      <c r="L25" s="14">
        <f>J25+K25</f>
        <v>624.38</v>
      </c>
      <c r="M25" s="14" t="e">
        <f>#REF!+#REF!</f>
        <v>#REF!</v>
      </c>
      <c r="N25" s="14" t="e">
        <f>#REF!/6</f>
        <v>#REF!</v>
      </c>
      <c r="O25" s="3"/>
    </row>
    <row r="26" spans="1:15" ht="37.5" customHeight="1">
      <c r="A26" s="2">
        <v>20</v>
      </c>
      <c r="B26" s="1" t="s">
        <v>28</v>
      </c>
      <c r="C26" s="1">
        <f>126-4-4+20</f>
        <v>138</v>
      </c>
      <c r="D26" s="1">
        <v>40</v>
      </c>
      <c r="E26" s="1">
        <v>50</v>
      </c>
      <c r="F26" s="14">
        <f t="shared" si="4"/>
        <v>1.25</v>
      </c>
      <c r="G26" s="14">
        <f>C26</f>
        <v>138</v>
      </c>
      <c r="H26" s="1">
        <f>40+20</f>
        <v>60</v>
      </c>
      <c r="I26" s="1">
        <v>0</v>
      </c>
      <c r="J26" s="14">
        <f>G26+H26+I26</f>
        <v>198</v>
      </c>
      <c r="K26" s="1">
        <f>95+3.75-2-10+9+15</f>
        <v>110.75</v>
      </c>
      <c r="L26" s="14">
        <f>J26+K26</f>
        <v>308.75</v>
      </c>
      <c r="M26" s="14" t="e">
        <f>#REF!+#REF!</f>
        <v>#REF!</v>
      </c>
      <c r="N26" s="14" t="e">
        <f>#REF!/6</f>
        <v>#REF!</v>
      </c>
      <c r="O26" s="3"/>
    </row>
    <row r="27" spans="1:15" ht="37.5" customHeight="1">
      <c r="A27" s="2">
        <v>21</v>
      </c>
      <c r="B27" s="1" t="s">
        <v>30</v>
      </c>
      <c r="C27" s="1">
        <v>50</v>
      </c>
      <c r="D27" s="1">
        <v>21</v>
      </c>
      <c r="E27" s="1">
        <v>22</v>
      </c>
      <c r="F27" s="14">
        <f t="shared" si="4"/>
        <v>1.0476190476190477</v>
      </c>
      <c r="G27" s="14">
        <f>C27</f>
        <v>50</v>
      </c>
      <c r="H27" s="1">
        <v>40</v>
      </c>
      <c r="I27" s="1">
        <v>0</v>
      </c>
      <c r="J27" s="14">
        <f>G27+H27+I27</f>
        <v>90</v>
      </c>
      <c r="K27" s="1">
        <f>55+2</f>
        <v>57</v>
      </c>
      <c r="L27" s="14">
        <f>J27+K27</f>
        <v>147</v>
      </c>
      <c r="M27" s="14" t="e">
        <f>#REF!+#REF!</f>
        <v>#REF!</v>
      </c>
      <c r="N27" s="14" t="e">
        <f>#REF!/6</f>
        <v>#REF!</v>
      </c>
      <c r="O27" s="3"/>
    </row>
    <row r="28" spans="1:15" ht="37.5" customHeight="1">
      <c r="A28" s="2">
        <v>22</v>
      </c>
      <c r="B28" s="1" t="s">
        <v>35</v>
      </c>
      <c r="C28" s="1">
        <v>140</v>
      </c>
      <c r="D28" s="1">
        <v>50</v>
      </c>
      <c r="E28" s="1">
        <v>50</v>
      </c>
      <c r="F28" s="14">
        <f t="shared" si="4"/>
        <v>1</v>
      </c>
      <c r="G28" s="14">
        <f>F28*C28</f>
        <v>140</v>
      </c>
      <c r="H28" s="1">
        <v>40</v>
      </c>
      <c r="I28" s="1">
        <v>0</v>
      </c>
      <c r="J28" s="14">
        <f>G28+H28+I28</f>
        <v>180</v>
      </c>
      <c r="K28" s="1">
        <f>90+2</f>
        <v>92</v>
      </c>
      <c r="L28" s="14">
        <f>J28+K28</f>
        <v>272</v>
      </c>
      <c r="M28" s="14" t="e">
        <f>#REF!+#REF!</f>
        <v>#REF!</v>
      </c>
      <c r="N28" s="14" t="e">
        <f>#REF!/6</f>
        <v>#REF!</v>
      </c>
      <c r="O28" s="3"/>
    </row>
    <row r="29" spans="1:15" ht="37.5" customHeight="1">
      <c r="A29" s="2">
        <v>23</v>
      </c>
      <c r="B29" s="1" t="s">
        <v>36</v>
      </c>
      <c r="C29" s="1">
        <v>95</v>
      </c>
      <c r="D29" s="1">
        <v>34</v>
      </c>
      <c r="E29" s="1">
        <v>32.5</v>
      </c>
      <c r="F29" s="14">
        <f>E29/D29</f>
        <v>0.9558823529411765</v>
      </c>
      <c r="G29" s="14">
        <f>95*0.96</f>
        <v>91.2</v>
      </c>
      <c r="H29" s="1">
        <v>60</v>
      </c>
      <c r="I29" s="1">
        <v>0</v>
      </c>
      <c r="J29" s="14">
        <f>I29+H29+G29</f>
        <v>151.2</v>
      </c>
      <c r="K29" s="1">
        <f>19+45+2.5+2</f>
        <v>68.5</v>
      </c>
      <c r="L29" s="14">
        <f>J29+K29</f>
        <v>219.7</v>
      </c>
      <c r="M29" s="14" t="e">
        <f>#REF!+#REF!</f>
        <v>#REF!</v>
      </c>
      <c r="N29" s="14" t="e">
        <f>#REF!/6</f>
        <v>#REF!</v>
      </c>
      <c r="O29" s="3"/>
    </row>
    <row r="30" spans="1:15" ht="40.5" customHeight="1">
      <c r="A30" s="2">
        <v>24</v>
      </c>
      <c r="B30" s="1" t="s">
        <v>19</v>
      </c>
      <c r="C30" s="1">
        <v>70</v>
      </c>
      <c r="D30" s="1">
        <v>28</v>
      </c>
      <c r="E30" s="1">
        <v>35</v>
      </c>
      <c r="F30" s="14">
        <f t="shared" si="4"/>
        <v>1.25</v>
      </c>
      <c r="G30" s="14">
        <f>C30</f>
        <v>70</v>
      </c>
      <c r="H30" s="1">
        <v>60</v>
      </c>
      <c r="I30" s="1">
        <v>0</v>
      </c>
      <c r="J30" s="14">
        <f>G30+H30+I30</f>
        <v>130</v>
      </c>
      <c r="K30" s="1">
        <f>77+3.28</f>
        <v>80.28</v>
      </c>
      <c r="L30" s="14">
        <f t="shared" si="2"/>
        <v>210.28</v>
      </c>
      <c r="M30" s="14" t="e">
        <f>#REF!+#REF!</f>
        <v>#REF!</v>
      </c>
      <c r="N30" s="14" t="e">
        <f>#REF!/6</f>
        <v>#REF!</v>
      </c>
      <c r="O30" s="3"/>
    </row>
    <row r="31" spans="1:15" ht="72.75" customHeight="1">
      <c r="A31" s="2">
        <v>25</v>
      </c>
      <c r="B31" s="1" t="s">
        <v>20</v>
      </c>
      <c r="C31" s="1">
        <v>255</v>
      </c>
      <c r="D31" s="1">
        <v>95</v>
      </c>
      <c r="E31" s="1">
        <f>126-10-10</f>
        <v>106</v>
      </c>
      <c r="F31" s="14">
        <f t="shared" si="4"/>
        <v>1.1157894736842104</v>
      </c>
      <c r="G31" s="14">
        <f>C31</f>
        <v>255</v>
      </c>
      <c r="H31" s="1">
        <v>60</v>
      </c>
      <c r="I31" s="1">
        <v>40</v>
      </c>
      <c r="J31" s="14">
        <f>G31+H31+I31</f>
        <v>355</v>
      </c>
      <c r="K31" s="1">
        <f>188+2-15</f>
        <v>175</v>
      </c>
      <c r="L31" s="14">
        <f t="shared" si="2"/>
        <v>530</v>
      </c>
      <c r="M31" s="14" t="e">
        <f>#REF!+#REF!</f>
        <v>#REF!</v>
      </c>
      <c r="N31" s="14" t="e">
        <f>#REF!/6</f>
        <v>#REF!</v>
      </c>
      <c r="O31" s="3"/>
    </row>
    <row r="32" spans="1:15" ht="27.75" customHeight="1">
      <c r="A32" s="2"/>
      <c r="B32" s="1" t="s">
        <v>7</v>
      </c>
      <c r="C32" s="14">
        <f>SUM(C7:C31)</f>
        <v>3209</v>
      </c>
      <c r="D32" s="14">
        <f>SUM(D7:D31)</f>
        <v>1172</v>
      </c>
      <c r="E32" s="14">
        <f>SUM(E7:E31)</f>
        <v>1234.5</v>
      </c>
      <c r="F32" s="14"/>
      <c r="G32" s="14">
        <f>SUM(G7:G31)</f>
        <v>2930.66025974026</v>
      </c>
      <c r="H32" s="1">
        <f>SUM(H7:H31)</f>
        <v>1420</v>
      </c>
      <c r="I32" s="1">
        <f>SUM(I8:I31)</f>
        <v>136</v>
      </c>
      <c r="J32" s="14">
        <f>SUM(J7:J31)</f>
        <v>4486.66025974026</v>
      </c>
      <c r="K32" s="14">
        <f>SUM(K7:K31)</f>
        <v>2294.8100000000004</v>
      </c>
      <c r="L32" s="14">
        <f>SUM(L7:L31)</f>
        <v>6781.470259740259</v>
      </c>
      <c r="M32" s="14" t="e">
        <f>SUM(M7:M31)</f>
        <v>#REF!</v>
      </c>
      <c r="N32" s="14" t="e">
        <f>SUM(N7:N31)</f>
        <v>#REF!</v>
      </c>
      <c r="O32" s="3"/>
    </row>
    <row r="33" spans="1:6" ht="19.5" customHeight="1">
      <c r="A33" s="8"/>
      <c r="B33" s="8"/>
      <c r="D33" s="9"/>
      <c r="E33" s="10"/>
      <c r="F33" s="5"/>
    </row>
    <row r="34" spans="2:12" ht="15.75">
      <c r="B34" s="25"/>
      <c r="F34" s="7"/>
      <c r="J34" s="11"/>
      <c r="K34" s="11"/>
      <c r="L34" s="11"/>
    </row>
    <row r="35" spans="6:12" ht="15.75">
      <c r="F35" s="7"/>
      <c r="J35" s="7"/>
      <c r="L35" s="7"/>
    </row>
    <row r="36" spans="10:12" ht="15.75">
      <c r="J36" s="7"/>
      <c r="L36" s="7"/>
    </row>
    <row r="37" spans="10:12" ht="15.75">
      <c r="J37" s="7"/>
      <c r="L37" s="7"/>
    </row>
    <row r="38" spans="10:12" ht="15.75">
      <c r="J38" s="7"/>
      <c r="K38" s="6"/>
      <c r="L38" s="7"/>
    </row>
  </sheetData>
  <sheetProtection/>
  <printOptions/>
  <pageMargins left="0.1" right="0.1" top="0.2" bottom="0.19" header="0.236220472440945" footer="0.15748031496063"/>
  <pageSetup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2020-09-09T08:30:28Z</cp:lastPrinted>
  <dcterms:created xsi:type="dcterms:W3CDTF">2008-04-09T11:23:43Z</dcterms:created>
  <dcterms:modified xsi:type="dcterms:W3CDTF">2020-09-09T08:39:11Z</dcterms:modified>
  <cp:category/>
  <cp:version/>
  <cp:contentType/>
  <cp:contentStatus/>
</cp:coreProperties>
</file>